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MS Office Vorlagen\Umsatzsteuervoranmeldung\"/>
    </mc:Choice>
  </mc:AlternateContent>
  <bookViews>
    <workbookView xWindow="0" yWindow="0" windowWidth="20460" windowHeight="7680"/>
  </bookViews>
  <sheets>
    <sheet name="Buchungsdaten" sheetId="1" r:id="rId1"/>
  </sheets>
  <definedNames>
    <definedName name="Buchungen">Tabelle1[#All]</definedName>
    <definedName name="Buchungsart">Buchungsdaten!$G$2:$G$4</definedName>
    <definedName name="Steuersätze">Buchungsdaten!$H$2:$H$5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J14" i="1" l="1"/>
  <c r="K14" i="1"/>
  <c r="M14" i="1"/>
  <c r="N14" i="1"/>
  <c r="O14" i="1"/>
  <c r="P14" i="1"/>
  <c r="Q14" i="1"/>
  <c r="F15" i="1"/>
  <c r="Q8" i="1"/>
  <c r="Q9" i="1"/>
  <c r="Q10" i="1"/>
  <c r="Q11" i="1"/>
  <c r="Q13" i="1"/>
  <c r="O8" i="1"/>
  <c r="O9" i="1"/>
  <c r="O10" i="1"/>
  <c r="O11" i="1"/>
  <c r="O12" i="1"/>
  <c r="M8" i="1"/>
  <c r="M9" i="1"/>
  <c r="M10" i="1"/>
  <c r="M11" i="1"/>
  <c r="M12" i="1"/>
  <c r="M13" i="1"/>
  <c r="N8" i="1"/>
  <c r="N9" i="1"/>
  <c r="N10" i="1"/>
  <c r="N11" i="1"/>
  <c r="N12" i="1"/>
  <c r="N13" i="1"/>
  <c r="O13" i="1" s="1"/>
  <c r="P8" i="1"/>
  <c r="P9" i="1"/>
  <c r="P10" i="1"/>
  <c r="P11" i="1"/>
  <c r="P12" i="1"/>
  <c r="Q12" i="1" s="1"/>
  <c r="P13" i="1"/>
  <c r="J13" i="1"/>
  <c r="K13" i="1"/>
  <c r="J12" i="1"/>
  <c r="K12" i="1"/>
  <c r="J11" i="1"/>
  <c r="K11" i="1"/>
  <c r="K8" i="1"/>
  <c r="K9" i="1"/>
  <c r="K10" i="1"/>
  <c r="J8" i="1"/>
  <c r="J9" i="1"/>
  <c r="J10" i="1"/>
  <c r="B8" i="1"/>
  <c r="B9" i="1" s="1"/>
  <c r="B10" i="1" s="1"/>
  <c r="B11" i="1" s="1"/>
  <c r="B12" i="1" s="1"/>
  <c r="B13" i="1" s="1"/>
  <c r="B14" i="1" s="1"/>
  <c r="O15" i="1" l="1"/>
  <c r="D23" i="1" s="1"/>
  <c r="Q15" i="1"/>
  <c r="D22" i="1" s="1"/>
  <c r="M15" i="1"/>
  <c r="P15" i="1"/>
  <c r="C22" i="1" s="1"/>
  <c r="L15" i="1"/>
  <c r="N15" i="1"/>
  <c r="C23" i="1" s="1"/>
  <c r="J15" i="1"/>
  <c r="K15" i="1"/>
  <c r="C20" i="1" s="1"/>
  <c r="B15" i="1"/>
  <c r="F16" i="1" l="1"/>
  <c r="C21" i="1"/>
  <c r="C28" i="1"/>
  <c r="D20" i="1"/>
  <c r="D25" i="1" s="1"/>
  <c r="C29" i="1"/>
  <c r="C31" i="1" l="1"/>
</calcChain>
</file>

<file path=xl/sharedStrings.xml><?xml version="1.0" encoding="utf-8"?>
<sst xmlns="http://schemas.openxmlformats.org/spreadsheetml/2006/main" count="51" uniqueCount="44">
  <si>
    <t>Abrechnungszeitraum</t>
  </si>
  <si>
    <t>Steuernummer</t>
  </si>
  <si>
    <t>Erste Buchungsnummer</t>
  </si>
  <si>
    <t>Anfangssaldo Bank</t>
  </si>
  <si>
    <t>Betreff</t>
  </si>
  <si>
    <t>Datum</t>
  </si>
  <si>
    <t>Art</t>
  </si>
  <si>
    <t>Betrag</t>
  </si>
  <si>
    <t>Mwst-Satz</t>
  </si>
  <si>
    <t>Buchungskonto</t>
  </si>
  <si>
    <t>Gegenkonto</t>
  </si>
  <si>
    <t>Einnahme brutto</t>
  </si>
  <si>
    <t>Ausgabe brutto</t>
  </si>
  <si>
    <t>Vorsteuer</t>
  </si>
  <si>
    <t>Nicht steuerbar</t>
  </si>
  <si>
    <t>Umsätze 7% Ust.</t>
  </si>
  <si>
    <t>7% Ust.</t>
  </si>
  <si>
    <t>Umsätze mit 19% Ust.</t>
  </si>
  <si>
    <t>Ust. 19%</t>
  </si>
  <si>
    <t>220/9000/3000</t>
  </si>
  <si>
    <t>Buchungsart</t>
  </si>
  <si>
    <t>Ausgabe</t>
  </si>
  <si>
    <t>Einnahme</t>
  </si>
  <si>
    <t>Steuersätze</t>
  </si>
  <si>
    <t>Miete</t>
  </si>
  <si>
    <t>Telefon</t>
  </si>
  <si>
    <t>KFZ Leasing</t>
  </si>
  <si>
    <t>Auslandumsätze</t>
  </si>
  <si>
    <t>Inlandsumsätze</t>
  </si>
  <si>
    <t>Summe Vorsteuer</t>
  </si>
  <si>
    <t>Nicht steuerbare Umsätze</t>
  </si>
  <si>
    <t>Umsätze 19% Umsatzsteuer</t>
  </si>
  <si>
    <t>Umsätze 7% Umsatzsteuer</t>
  </si>
  <si>
    <t>Steuerlast/-guthaben</t>
  </si>
  <si>
    <t>Einnahmen netto</t>
  </si>
  <si>
    <t>Ausgabe netto</t>
  </si>
  <si>
    <t>Gewinn und Verlust</t>
  </si>
  <si>
    <t>Beträge</t>
  </si>
  <si>
    <t>Steuern</t>
  </si>
  <si>
    <t>UStVA Feld</t>
  </si>
  <si>
    <t>Inlandsumsätze 7%</t>
  </si>
  <si>
    <t>Endsaldo</t>
  </si>
  <si>
    <t>Buchungsnummer</t>
  </si>
  <si>
    <t>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</si>
</sst>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scheme val="minor"/>
    </font>
    <font>
      <sz val="11"/>
      <color rgb="FF0070C0"/>
      <name val="Calibri"/>
      <scheme val="minor"/>
    </font>
    <font>
      <sz val="11"/>
      <color rgb="FFFF0000"/>
      <name val="Calibri"/>
      <scheme val="minor"/>
    </font>
    <font>
      <sz val="11"/>
      <color rgb="FF1F497D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29">
    <xf numFmtId="0" fontId="0" fillId="0" borderId="0" xfId="0"/>
    <xf numFmtId="0" fontId="0" fillId="2" borderId="0" xfId="3" applyFont="1"/>
    <xf numFmtId="44" fontId="0" fillId="0" borderId="0" xfId="1" applyFont="1"/>
    <xf numFmtId="9" fontId="0" fillId="0" borderId="0" xfId="2" applyFont="1"/>
    <xf numFmtId="44" fontId="2" fillId="0" borderId="0" xfId="1" applyFont="1"/>
    <xf numFmtId="44" fontId="2" fillId="0" borderId="0" xfId="0" applyNumberFormat="1" applyFont="1"/>
    <xf numFmtId="44" fontId="4" fillId="0" borderId="0" xfId="1" applyFont="1"/>
    <xf numFmtId="44" fontId="5" fillId="0" borderId="0" xfId="1" applyFont="1"/>
    <xf numFmtId="44" fontId="5" fillId="0" borderId="0" xfId="0" applyNumberFormat="1" applyFont="1"/>
    <xf numFmtId="0" fontId="3" fillId="0" borderId="0" xfId="0" applyFont="1"/>
    <xf numFmtId="44" fontId="1" fillId="2" borderId="0" xfId="1" applyFill="1"/>
    <xf numFmtId="0" fontId="0" fillId="0" borderId="0" xfId="0" applyAlignment="1">
      <alignment horizontal="left"/>
    </xf>
    <xf numFmtId="44" fontId="3" fillId="0" borderId="0" xfId="0" applyNumberFormat="1" applyFont="1"/>
    <xf numFmtId="44" fontId="3" fillId="0" borderId="0" xfId="1" applyFont="1"/>
    <xf numFmtId="0" fontId="1" fillId="2" borderId="0" xfId="3" applyAlignment="1">
      <alignment horizontal="left"/>
    </xf>
    <xf numFmtId="17" fontId="1" fillId="2" borderId="0" xfId="3" applyNumberFormat="1" applyAlignment="1">
      <alignment horizontal="left"/>
    </xf>
    <xf numFmtId="44" fontId="0" fillId="0" borderId="0" xfId="1" applyNumberFormat="1" applyFont="1"/>
    <xf numFmtId="0" fontId="0" fillId="0" borderId="0" xfId="0" applyAlignment="1">
      <alignment vertical="center"/>
    </xf>
    <xf numFmtId="0" fontId="4" fillId="0" borderId="0" xfId="0" applyFont="1"/>
    <xf numFmtId="14" fontId="4" fillId="0" borderId="0" xfId="0" applyNumberFormat="1" applyFont="1"/>
    <xf numFmtId="9" fontId="4" fillId="0" borderId="0" xfId="2" applyFont="1"/>
    <xf numFmtId="44" fontId="6" fillId="0" borderId="0" xfId="0" applyNumberFormat="1" applyFont="1"/>
    <xf numFmtId="0" fontId="6" fillId="0" borderId="0" xfId="0" applyNumberFormat="1" applyFont="1"/>
    <xf numFmtId="44" fontId="7" fillId="0" borderId="0" xfId="0" applyNumberFormat="1" applyFont="1"/>
    <xf numFmtId="44" fontId="8" fillId="0" borderId="0" xfId="0" applyNumberFormat="1" applyFont="1"/>
    <xf numFmtId="44" fontId="9" fillId="0" borderId="0" xfId="1" applyFont="1" applyAlignment="1">
      <alignment vertical="center"/>
    </xf>
    <xf numFmtId="0" fontId="10" fillId="0" borderId="0" xfId="0" applyFont="1"/>
    <xf numFmtId="44" fontId="10" fillId="0" borderId="0" xfId="0" applyNumberFormat="1" applyFont="1"/>
    <xf numFmtId="9" fontId="10" fillId="0" borderId="0" xfId="2" applyFont="1"/>
  </cellXfs>
  <cellStyles count="4">
    <cellStyle name="20 % - Akzent3" xfId="3" builtinId="38"/>
    <cellStyle name="Prozent" xfId="2" builtinId="5"/>
    <cellStyle name="Standard" xfId="0" builtinId="0"/>
    <cellStyle name="Währung" xfId="1" builtinId="4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alignment horizontal="left" vertical="bottom" textRotation="0" wrapText="0" indent="0" justifyLastLine="0" shrinkToFit="0" readingOrder="0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rgb="FFFF0000"/>
        <name val="Calibri"/>
        <scheme val="minor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rgb="FF0070C0"/>
        <name val="Calibri"/>
        <scheme val="minor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 tint="4.9989318521683403E-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left" vertical="bottom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de-DE"/>
              <a:t>Einnahmen und Ausgaben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Buchungsdaten!$J$7</c:f>
              <c:strCache>
                <c:ptCount val="1"/>
                <c:pt idx="0">
                  <c:v>Einnahme brutto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Buchungsdaten!$J$8:$J$14</c:f>
              <c:numCache>
                <c:formatCode>_("€"* #,##0.00_);_("€"* \(#,##0.00\);_("€"* "-"??_);_(@_)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1000</c:v>
                </c:pt>
                <c:pt idx="4">
                  <c:v>5000</c:v>
                </c:pt>
                <c:pt idx="5">
                  <c:v>2000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FD-4DD1-B215-53E3B1F45D8C}"/>
            </c:ext>
          </c:extLst>
        </c:ser>
        <c:ser>
          <c:idx val="1"/>
          <c:order val="1"/>
          <c:tx>
            <c:strRef>
              <c:f>Buchungsdaten!$K$7</c:f>
              <c:strCache>
                <c:ptCount val="1"/>
                <c:pt idx="0">
                  <c:v>Ausgabe brutto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Buchungsdaten!$K$8:$K$14</c:f>
              <c:numCache>
                <c:formatCode>_("€"* #,##0.00_);_("€"* \(#,##0.00\);_("€"* "-"??_);_(@_)</c:formatCode>
                <c:ptCount val="7"/>
                <c:pt idx="0">
                  <c:v>500</c:v>
                </c:pt>
                <c:pt idx="1">
                  <c:v>60</c:v>
                </c:pt>
                <c:pt idx="2">
                  <c:v>900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FD-4DD1-B215-53E3B1F45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312066832"/>
        <c:axId val="305702664"/>
      </c:barChart>
      <c:catAx>
        <c:axId val="312066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5702664"/>
        <c:crosses val="autoZero"/>
        <c:auto val="1"/>
        <c:lblAlgn val="ctr"/>
        <c:lblOffset val="100"/>
        <c:noMultiLvlLbl val="0"/>
      </c:catAx>
      <c:valAx>
        <c:axId val="305702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0668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17</xdr:row>
      <xdr:rowOff>185736</xdr:rowOff>
    </xdr:from>
    <xdr:to>
      <xdr:col>17</xdr:col>
      <xdr:colOff>9525</xdr:colOff>
      <xdr:row>38</xdr:row>
      <xdr:rowOff>57149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7:Q15" totalsRowCount="1" headerRowDxfId="26">
  <autoFilter ref="B7:Q14"/>
  <tableColumns count="16">
    <tableColumn id="1" name="Buchungsnummer" totalsRowFunction="count" dataDxfId="25" totalsRowDxfId="10">
      <calculatedColumnFormula>B7+1</calculatedColumnFormula>
    </tableColumn>
    <tableColumn id="2" name="Betreff" dataDxfId="24"/>
    <tableColumn id="3" name="Datum" dataDxfId="23"/>
    <tableColumn id="4" name="Art" dataDxfId="22"/>
    <tableColumn id="5" name="Betrag" totalsRowFunction="sum" dataDxfId="21" totalsRowDxfId="9"/>
    <tableColumn id="6" name="Mwst-Satz" dataDxfId="20" totalsRowDxfId="8" dataCellStyle="Prozent"/>
    <tableColumn id="7" name="Buchungskonto" dataDxfId="19"/>
    <tableColumn id="8" name="Gegenkonto" dataDxfId="18"/>
    <tableColumn id="9" name="Einnahme brutto" totalsRowFunction="sum" dataDxfId="17" totalsRowDxfId="7">
      <calculatedColumnFormula>IF(Tabelle1[[#This Row],[Art]]="Einnahme",Tabelle1[[#This Row],[Betrag]],)</calculatedColumnFormula>
    </tableColumn>
    <tableColumn id="10" name="Ausgabe brutto" totalsRowFunction="sum" dataDxfId="16" totalsRowDxfId="6">
      <calculatedColumnFormula>IF(Tabelle1[[#This Row],[Art]]="Ausgabe",Tabelle1[[#This Row],[Betrag]],)</calculatedColumnFormula>
    </tableColumn>
    <tableColumn id="11" name="Vorsteuer" totalsRowFunction="sum" totalsRowDxfId="5" dataCellStyle="Währung">
      <calculatedColumnFormula>IF(AND(Tabelle1[[#This Row],[Mwst-Satz]]&gt;0,Tabelle1[[#This Row],[Art]]="Ausgabe"),Tabelle1[[#This Row],[Betrag]]-(Tabelle1[[#This Row],[Betrag]]/(1+Tabelle1[Mwst-Satz])),)</calculatedColumnFormula>
    </tableColumn>
    <tableColumn id="12" name="Nicht steuerbar" totalsRowFunction="sum" dataDxfId="15" totalsRowDxfId="4" dataCellStyle="Währung">
      <calculatedColumnFormula>IF(AND(Tabelle1[[#This Row],[Mwst-Satz]]=0,Tabelle1[[#This Row],[Art]]="Einnahme"),Tabelle1[[#This Row],[Betrag]],)</calculatedColumnFormula>
    </tableColumn>
    <tableColumn id="13" name="Umsätze 7% Ust." totalsRowFunction="sum" dataDxfId="14" totalsRowDxfId="3" dataCellStyle="Währung">
      <calculatedColumnFormula>IF(AND(Tabelle1[[#This Row],[Mwst-Satz]]=0.07,Tabelle1[[#This Row],[Art]]="Einnahme"),Tabelle1[[#This Row],[Betrag]],)</calculatedColumnFormula>
    </tableColumn>
    <tableColumn id="14" name="7% Ust." totalsRowFunction="sum" dataDxfId="13" totalsRowDxfId="2" dataCellStyle="Währung">
      <calculatedColumnFormula>IF(AND(Tabelle1[[#This Row],[Mwst-Satz]]=0.07,Tabelle1[[#This Row],[Art]]="Einnahme"),Tabelle1[[#This Row],[Betrag]]-Tabelle1[[#This Row],[Umsätze 7% Ust.]]/(1+Tabelle1[[#This Row],[Mwst-Satz]]),)</calculatedColumnFormula>
    </tableColumn>
    <tableColumn id="15" name="Umsätze mit 19% Ust." totalsRowFunction="sum" dataDxfId="12" totalsRowDxfId="1" dataCellStyle="Währung">
      <calculatedColumnFormula>IF(AND(Tabelle1[[#This Row],[Mwst-Satz]]=0.19, Tabelle1[[#This Row],[Art]]="Einnahme"),Tabelle1[[#This Row],[Betrag]],)</calculatedColumnFormula>
    </tableColumn>
    <tableColumn id="16" name="Ust. 19%" totalsRowFunction="sum" dataDxfId="11" totalsRowDxfId="0" dataCellStyle="Währung">
      <calculatedColumnFormula>IF(AND(Tabelle1[[#This Row],[Mwst-Satz]]=0.19,Tabelle1[[#This Row],[Art]]="Einnahme"),Tabelle1[[#This Row],[Betrag]]-(Tabelle1[[#This Row],[Umsätze mit 19% Ust.]]/(1+Tabelle1[[#This Row],[Mwst-Satz]])),)</calculatedColumnFormula>
    </tableColumn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1"/>
  <sheetViews>
    <sheetView showGridLines="0" tabSelected="1" zoomScaleNormal="100" workbookViewId="0">
      <selection activeCell="E5" sqref="E5"/>
    </sheetView>
  </sheetViews>
  <sheetFormatPr baseColWidth="10" defaultRowHeight="15" x14ac:dyDescent="0.25"/>
  <cols>
    <col min="1" max="1" width="4.5703125" customWidth="1"/>
    <col min="2" max="2" width="25" customWidth="1"/>
    <col min="3" max="3" width="27" customWidth="1"/>
    <col min="4" max="4" width="12.7109375" customWidth="1"/>
    <col min="6" max="6" width="14.140625" customWidth="1"/>
    <col min="7" max="7" width="12.28515625" customWidth="1"/>
    <col min="8" max="8" width="16.7109375" customWidth="1"/>
    <col min="9" max="9" width="14" customWidth="1"/>
    <col min="10" max="10" width="18" customWidth="1"/>
    <col min="11" max="11" width="16.85546875" customWidth="1"/>
    <col min="12" max="12" width="12" customWidth="1"/>
    <col min="13" max="13" width="16.85546875" customWidth="1"/>
    <col min="14" max="14" width="17.5703125" customWidth="1"/>
    <col min="16" max="16" width="22" customWidth="1"/>
    <col min="17" max="17" width="14" customWidth="1"/>
  </cols>
  <sheetData>
    <row r="2" spans="2:17" x14ac:dyDescent="0.25">
      <c r="B2" s="9" t="s">
        <v>0</v>
      </c>
      <c r="C2" s="15">
        <v>42156</v>
      </c>
      <c r="G2" t="s">
        <v>20</v>
      </c>
      <c r="H2" t="s">
        <v>23</v>
      </c>
    </row>
    <row r="3" spans="2:17" x14ac:dyDescent="0.25">
      <c r="B3" t="s">
        <v>1</v>
      </c>
      <c r="C3" s="1" t="s">
        <v>19</v>
      </c>
      <c r="G3" t="s">
        <v>21</v>
      </c>
      <c r="H3" s="3">
        <v>0</v>
      </c>
    </row>
    <row r="4" spans="2:17" x14ac:dyDescent="0.25">
      <c r="B4" t="s">
        <v>2</v>
      </c>
      <c r="C4" s="14">
        <v>551</v>
      </c>
      <c r="G4" t="s">
        <v>22</v>
      </c>
      <c r="H4" s="3">
        <v>7.0000000000000007E-2</v>
      </c>
    </row>
    <row r="5" spans="2:17" x14ac:dyDescent="0.25">
      <c r="B5" t="s">
        <v>3</v>
      </c>
      <c r="C5" s="10">
        <v>10000</v>
      </c>
      <c r="H5" s="3">
        <v>0.19</v>
      </c>
    </row>
    <row r="7" spans="2:17" s="17" customFormat="1" ht="21.75" customHeight="1" x14ac:dyDescent="0.25">
      <c r="B7" s="17" t="s">
        <v>42</v>
      </c>
      <c r="C7" s="17" t="s">
        <v>4</v>
      </c>
      <c r="D7" s="17" t="s">
        <v>5</v>
      </c>
      <c r="E7" s="17" t="s">
        <v>6</v>
      </c>
      <c r="F7" s="17" t="s">
        <v>7</v>
      </c>
      <c r="G7" s="17" t="s">
        <v>8</v>
      </c>
      <c r="H7" s="17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7" t="s">
        <v>18</v>
      </c>
    </row>
    <row r="8" spans="2:17" x14ac:dyDescent="0.25">
      <c r="B8" s="11">
        <f>C4</f>
        <v>551</v>
      </c>
      <c r="C8" s="18" t="s">
        <v>24</v>
      </c>
      <c r="D8" s="19">
        <v>42158</v>
      </c>
      <c r="E8" s="18" t="s">
        <v>21</v>
      </c>
      <c r="F8" s="6">
        <v>500</v>
      </c>
      <c r="G8" s="20">
        <v>0</v>
      </c>
      <c r="H8" s="18"/>
      <c r="I8" s="18">
        <v>1800</v>
      </c>
      <c r="J8" s="7">
        <f>IF(Tabelle1[[#This Row],[Art]]="Einnahme",Tabelle1[[#This Row],[Betrag]],)</f>
        <v>0</v>
      </c>
      <c r="K8" s="4">
        <f>IF(Tabelle1[[#This Row],[Art]]="Ausgabe",Tabelle1[[#This Row],[Betrag]],)</f>
        <v>500</v>
      </c>
      <c r="L8" s="25">
        <f>IF(AND(Tabelle1[[#This Row],[Mwst-Satz]]&gt;0,Tabelle1[[#This Row],[Art]]="Ausgabe"),Tabelle1[[#This Row],[Betrag]]-(Tabelle1[[#This Row],[Betrag]]/(1+Tabelle1[Mwst-Satz])),)</f>
        <v>0</v>
      </c>
      <c r="M8" s="2">
        <f>IF(AND(Tabelle1[[#This Row],[Mwst-Satz]]=0,Tabelle1[[#This Row],[Art]]="Einnahme"),Tabelle1[[#This Row],[Betrag]],)</f>
        <v>0</v>
      </c>
      <c r="N8" s="2">
        <f>IF(AND(Tabelle1[[#This Row],[Mwst-Satz]]=0.07,Tabelle1[[#This Row],[Art]]="Einnahme"),Tabelle1[[#This Row],[Betrag]],)</f>
        <v>0</v>
      </c>
      <c r="O8" s="2">
        <f>IF(AND(Tabelle1[[#This Row],[Mwst-Satz]]=0.07,Tabelle1[[#This Row],[Art]]="Einnahme"),Tabelle1[[#This Row],[Betrag]]-Tabelle1[[#This Row],[Umsätze 7% Ust.]]/(1+Tabelle1[[#This Row],[Mwst-Satz]]),)</f>
        <v>0</v>
      </c>
      <c r="P8" s="2">
        <f>IF(AND(Tabelle1[[#This Row],[Mwst-Satz]]=0.19, Tabelle1[[#This Row],[Art]]="Einnahme"),Tabelle1[[#This Row],[Betrag]],)</f>
        <v>0</v>
      </c>
      <c r="Q8" s="2">
        <f>IF(AND(Tabelle1[[#This Row],[Mwst-Satz]]=0.19,Tabelle1[[#This Row],[Art]]="Einnahme"),Tabelle1[[#This Row],[Betrag]]-(Tabelle1[[#This Row],[Umsätze mit 19% Ust.]]/(1+Tabelle1[[#This Row],[Mwst-Satz]])),)</f>
        <v>0</v>
      </c>
    </row>
    <row r="9" spans="2:17" x14ac:dyDescent="0.25">
      <c r="B9" s="11">
        <f t="shared" ref="B9:B14" si="0">B8+1</f>
        <v>552</v>
      </c>
      <c r="C9" s="18" t="s">
        <v>25</v>
      </c>
      <c r="D9" s="19">
        <v>42160</v>
      </c>
      <c r="E9" s="18" t="s">
        <v>21</v>
      </c>
      <c r="F9" s="6">
        <v>60</v>
      </c>
      <c r="G9" s="20">
        <v>0.19</v>
      </c>
      <c r="H9" s="18"/>
      <c r="I9" s="18">
        <v>1800</v>
      </c>
      <c r="J9" s="8">
        <f>IF(Tabelle1[[#This Row],[Art]]="Einnahme",Tabelle1[[#This Row],[Betrag]],)</f>
        <v>0</v>
      </c>
      <c r="K9" s="5">
        <f>IF(Tabelle1[[#This Row],[Art]]="Ausgabe",Tabelle1[[#This Row],[Betrag]],)</f>
        <v>60</v>
      </c>
      <c r="L9" s="2">
        <f>IF(AND(Tabelle1[[#This Row],[Mwst-Satz]]&gt;0,Tabelle1[[#This Row],[Art]]="Ausgabe"),Tabelle1[[#This Row],[Betrag]]-(Tabelle1[[#This Row],[Betrag]]/(1+Tabelle1[Mwst-Satz])),)</f>
        <v>9.5798319327731036</v>
      </c>
      <c r="M9" s="2">
        <f>IF(AND(Tabelle1[[#This Row],[Mwst-Satz]]=0,Tabelle1[[#This Row],[Art]]="Einnahme"),Tabelle1[[#This Row],[Betrag]],)</f>
        <v>0</v>
      </c>
      <c r="N9" s="2">
        <f>IF(AND(Tabelle1[[#This Row],[Mwst-Satz]]=0.07,Tabelle1[[#This Row],[Art]]="Einnahme"),Tabelle1[[#This Row],[Betrag]],)</f>
        <v>0</v>
      </c>
      <c r="O9" s="2">
        <f>IF(AND(Tabelle1[[#This Row],[Mwst-Satz]]=0.07,Tabelle1[[#This Row],[Art]]="Einnahme"),Tabelle1[[#This Row],[Betrag]]-Tabelle1[[#This Row],[Umsätze 7% Ust.]]/(1+Tabelle1[[#This Row],[Mwst-Satz]]),)</f>
        <v>0</v>
      </c>
      <c r="P9" s="2">
        <f>IF(AND(Tabelle1[[#This Row],[Mwst-Satz]]=0.19, Tabelle1[[#This Row],[Art]]="Einnahme"),Tabelle1[[#This Row],[Betrag]],)</f>
        <v>0</v>
      </c>
      <c r="Q9" s="2">
        <f>IF(AND(Tabelle1[[#This Row],[Mwst-Satz]]=0.19,Tabelle1[[#This Row],[Art]]="Einnahme"),Tabelle1[[#This Row],[Betrag]]-(Tabelle1[[#This Row],[Umsätze mit 19% Ust.]]/(1+Tabelle1[[#This Row],[Mwst-Satz]])),)</f>
        <v>0</v>
      </c>
    </row>
    <row r="10" spans="2:17" x14ac:dyDescent="0.25">
      <c r="B10" s="11">
        <f t="shared" si="0"/>
        <v>553</v>
      </c>
      <c r="C10" s="18" t="s">
        <v>26</v>
      </c>
      <c r="D10" s="19">
        <v>42161</v>
      </c>
      <c r="E10" s="18" t="s">
        <v>21</v>
      </c>
      <c r="F10" s="6">
        <v>900</v>
      </c>
      <c r="G10" s="20">
        <v>0.19</v>
      </c>
      <c r="H10" s="18"/>
      <c r="I10" s="18">
        <v>1800</v>
      </c>
      <c r="J10" s="8">
        <f>IF(Tabelle1[[#This Row],[Art]]="Einnahme",Tabelle1[[#This Row],[Betrag]],)</f>
        <v>0</v>
      </c>
      <c r="K10" s="5">
        <f>IF(Tabelle1[[#This Row],[Art]]="Ausgabe",Tabelle1[[#This Row],[Betrag]],)</f>
        <v>900</v>
      </c>
      <c r="L10" s="2">
        <f>IF(AND(Tabelle1[[#This Row],[Mwst-Satz]]&gt;0,Tabelle1[[#This Row],[Art]]="Ausgabe"),Tabelle1[[#This Row],[Betrag]]-(Tabelle1[[#This Row],[Betrag]]/(1+Tabelle1[Mwst-Satz])),)</f>
        <v>143.69747899159665</v>
      </c>
      <c r="M10" s="2">
        <f>IF(AND(Tabelle1[[#This Row],[Mwst-Satz]]=0,Tabelle1[[#This Row],[Art]]="Einnahme"),Tabelle1[[#This Row],[Betrag]],)</f>
        <v>0</v>
      </c>
      <c r="N10" s="2">
        <f>IF(AND(Tabelle1[[#This Row],[Mwst-Satz]]=0.07,Tabelle1[[#This Row],[Art]]="Einnahme"),Tabelle1[[#This Row],[Betrag]],)</f>
        <v>0</v>
      </c>
      <c r="O10" s="2">
        <f>IF(AND(Tabelle1[[#This Row],[Mwst-Satz]]=0.07,Tabelle1[[#This Row],[Art]]="Einnahme"),Tabelle1[[#This Row],[Betrag]]-Tabelle1[[#This Row],[Umsätze 7% Ust.]]/(1+Tabelle1[[#This Row],[Mwst-Satz]]),)</f>
        <v>0</v>
      </c>
      <c r="P10" s="2">
        <f>IF(AND(Tabelle1[[#This Row],[Mwst-Satz]]=0.19, Tabelle1[[#This Row],[Art]]="Einnahme"),Tabelle1[[#This Row],[Betrag]],)</f>
        <v>0</v>
      </c>
      <c r="Q10" s="2">
        <f>IF(AND(Tabelle1[[#This Row],[Mwst-Satz]]=0.19,Tabelle1[[#This Row],[Art]]="Einnahme"),Tabelle1[[#This Row],[Betrag]]-(Tabelle1[[#This Row],[Umsätze mit 19% Ust.]]/(1+Tabelle1[[#This Row],[Mwst-Satz]])),)</f>
        <v>0</v>
      </c>
    </row>
    <row r="11" spans="2:17" x14ac:dyDescent="0.25">
      <c r="B11" s="11">
        <f t="shared" si="0"/>
        <v>554</v>
      </c>
      <c r="C11" s="18" t="s">
        <v>27</v>
      </c>
      <c r="D11" s="19">
        <v>42162</v>
      </c>
      <c r="E11" s="18" t="s">
        <v>22</v>
      </c>
      <c r="F11" s="6">
        <v>1000</v>
      </c>
      <c r="G11" s="20">
        <v>0</v>
      </c>
      <c r="H11" s="18">
        <v>4690</v>
      </c>
      <c r="I11" s="18">
        <v>1800</v>
      </c>
      <c r="J11" s="8">
        <f>IF(Tabelle1[[#This Row],[Art]]="Einnahme",Tabelle1[[#This Row],[Betrag]],)</f>
        <v>1000</v>
      </c>
      <c r="K11" s="5">
        <f>IF(Tabelle1[[#This Row],[Art]]="Ausgabe",Tabelle1[[#This Row],[Betrag]],)</f>
        <v>0</v>
      </c>
      <c r="L11" s="2">
        <f>IF(AND(Tabelle1[[#This Row],[Mwst-Satz]]&gt;0,Tabelle1[[#This Row],[Art]]="Ausgabe"),Tabelle1[[#This Row],[Betrag]]-(Tabelle1[[#This Row],[Betrag]]/(1+Tabelle1[Mwst-Satz])),)</f>
        <v>0</v>
      </c>
      <c r="M11" s="2">
        <f>IF(AND(Tabelle1[[#This Row],[Mwst-Satz]]=0,Tabelle1[[#This Row],[Art]]="Einnahme"),Tabelle1[[#This Row],[Betrag]],)</f>
        <v>1000</v>
      </c>
      <c r="N11" s="2">
        <f>IF(AND(Tabelle1[[#This Row],[Mwst-Satz]]=0.07,Tabelle1[[#This Row],[Art]]="Einnahme"),Tabelle1[[#This Row],[Betrag]],)</f>
        <v>0</v>
      </c>
      <c r="O11" s="2">
        <f>IF(AND(Tabelle1[[#This Row],[Mwst-Satz]]=0.07,Tabelle1[[#This Row],[Art]]="Einnahme"),Tabelle1[[#This Row],[Betrag]]-Tabelle1[[#This Row],[Umsätze 7% Ust.]]/(1+Tabelle1[[#This Row],[Mwst-Satz]]),)</f>
        <v>0</v>
      </c>
      <c r="P11" s="2">
        <f>IF(AND(Tabelle1[[#This Row],[Mwst-Satz]]=0.19, Tabelle1[[#This Row],[Art]]="Einnahme"),Tabelle1[[#This Row],[Betrag]],)</f>
        <v>0</v>
      </c>
      <c r="Q11" s="2">
        <f>IF(AND(Tabelle1[[#This Row],[Mwst-Satz]]=0.19,Tabelle1[[#This Row],[Art]]="Einnahme"),Tabelle1[[#This Row],[Betrag]]-(Tabelle1[[#This Row],[Umsätze mit 19% Ust.]]/(1+Tabelle1[[#This Row],[Mwst-Satz]])),)</f>
        <v>0</v>
      </c>
    </row>
    <row r="12" spans="2:17" x14ac:dyDescent="0.25">
      <c r="B12" s="11">
        <f t="shared" si="0"/>
        <v>555</v>
      </c>
      <c r="C12" s="18" t="s">
        <v>28</v>
      </c>
      <c r="D12" s="19">
        <v>42163</v>
      </c>
      <c r="E12" s="18" t="s">
        <v>22</v>
      </c>
      <c r="F12" s="6">
        <v>5000</v>
      </c>
      <c r="G12" s="20">
        <v>0.19</v>
      </c>
      <c r="H12" s="18">
        <v>4400</v>
      </c>
      <c r="I12" s="18">
        <v>1800</v>
      </c>
      <c r="J12" s="8">
        <f>IF(Tabelle1[[#This Row],[Art]]="Einnahme",Tabelle1[[#This Row],[Betrag]],)</f>
        <v>5000</v>
      </c>
      <c r="K12" s="5">
        <f>IF(Tabelle1[[#This Row],[Art]]="Ausgabe",Tabelle1[[#This Row],[Betrag]],)</f>
        <v>0</v>
      </c>
      <c r="L12" s="2">
        <f>IF(AND(Tabelle1[[#This Row],[Mwst-Satz]]&gt;0,Tabelle1[[#This Row],[Art]]="Ausgabe"),Tabelle1[[#This Row],[Betrag]]-(Tabelle1[[#This Row],[Betrag]]/(1+Tabelle1[Mwst-Satz])),)</f>
        <v>0</v>
      </c>
      <c r="M12" s="2">
        <f>IF(AND(Tabelle1[[#This Row],[Mwst-Satz]]=0,Tabelle1[[#This Row],[Art]]="Einnahme"),Tabelle1[[#This Row],[Betrag]],)</f>
        <v>0</v>
      </c>
      <c r="N12" s="2">
        <f>IF(AND(Tabelle1[[#This Row],[Mwst-Satz]]=0.07,Tabelle1[[#This Row],[Art]]="Einnahme"),Tabelle1[[#This Row],[Betrag]],)</f>
        <v>0</v>
      </c>
      <c r="O12" s="2">
        <f>IF(AND(Tabelle1[[#This Row],[Mwst-Satz]]=0.07,Tabelle1[[#This Row],[Art]]="Einnahme"),Tabelle1[[#This Row],[Betrag]]-Tabelle1[[#This Row],[Umsätze 7% Ust.]]/(1+Tabelle1[[#This Row],[Mwst-Satz]]),)</f>
        <v>0</v>
      </c>
      <c r="P12" s="2">
        <f>IF(AND(Tabelle1[[#This Row],[Mwst-Satz]]=0.19, Tabelle1[[#This Row],[Art]]="Einnahme"),Tabelle1[[#This Row],[Betrag]],)</f>
        <v>5000</v>
      </c>
      <c r="Q12" s="2">
        <f>IF(AND(Tabelle1[[#This Row],[Mwst-Satz]]=0.19,Tabelle1[[#This Row],[Art]]="Einnahme"),Tabelle1[[#This Row],[Betrag]]-(Tabelle1[[#This Row],[Umsätze mit 19% Ust.]]/(1+Tabelle1[[#This Row],[Mwst-Satz]])),)</f>
        <v>798.31932773109202</v>
      </c>
    </row>
    <row r="13" spans="2:17" x14ac:dyDescent="0.25">
      <c r="B13" s="11">
        <f t="shared" si="0"/>
        <v>556</v>
      </c>
      <c r="C13" s="18" t="s">
        <v>40</v>
      </c>
      <c r="D13" s="19">
        <v>42163</v>
      </c>
      <c r="E13" s="18" t="s">
        <v>22</v>
      </c>
      <c r="F13" s="6">
        <v>2000</v>
      </c>
      <c r="G13" s="20">
        <v>7.0000000000000007E-2</v>
      </c>
      <c r="H13" s="18"/>
      <c r="I13" s="18">
        <v>1800</v>
      </c>
      <c r="J13" s="8">
        <f>IF(Tabelle1[[#This Row],[Art]]="Einnahme",Tabelle1[[#This Row],[Betrag]],)</f>
        <v>2000</v>
      </c>
      <c r="K13" s="5">
        <f>IF(Tabelle1[[#This Row],[Art]]="Ausgabe",Tabelle1[[#This Row],[Betrag]],)</f>
        <v>0</v>
      </c>
      <c r="L13" s="2">
        <f>IF(AND(Tabelle1[[#This Row],[Mwst-Satz]]&gt;0,Tabelle1[[#This Row],[Art]]="Ausgabe"),Tabelle1[[#This Row],[Betrag]]-(Tabelle1[[#This Row],[Betrag]]/(1+Tabelle1[Mwst-Satz])),)</f>
        <v>0</v>
      </c>
      <c r="M13" s="2">
        <f>IF(AND(Tabelle1[[#This Row],[Mwst-Satz]]=0,Tabelle1[[#This Row],[Art]]="Einnahme"),Tabelle1[[#This Row],[Betrag]],)</f>
        <v>0</v>
      </c>
      <c r="N13" s="2">
        <f>IF(AND(Tabelle1[[#This Row],[Mwst-Satz]]=0.07,Tabelle1[[#This Row],[Art]]="Einnahme"),Tabelle1[[#This Row],[Betrag]],)</f>
        <v>2000</v>
      </c>
      <c r="O13" s="2">
        <f>IF(AND(Tabelle1[[#This Row],[Mwst-Satz]]=0.07,Tabelle1[[#This Row],[Art]]="Einnahme"),Tabelle1[[#This Row],[Betrag]]-Tabelle1[[#This Row],[Umsätze 7% Ust.]]/(1+Tabelle1[[#This Row],[Mwst-Satz]]),)</f>
        <v>130.84112149532712</v>
      </c>
      <c r="P13" s="2">
        <f>IF(AND(Tabelle1[[#This Row],[Mwst-Satz]]=0.19, Tabelle1[[#This Row],[Art]]="Einnahme"),Tabelle1[[#This Row],[Betrag]],)</f>
        <v>0</v>
      </c>
      <c r="Q13" s="2">
        <f>IF(AND(Tabelle1[[#This Row],[Mwst-Satz]]=0.19,Tabelle1[[#This Row],[Art]]="Einnahme"),Tabelle1[[#This Row],[Betrag]]-(Tabelle1[[#This Row],[Umsätze mit 19% Ust.]]/(1+Tabelle1[[#This Row],[Mwst-Satz]])),)</f>
        <v>0</v>
      </c>
    </row>
    <row r="14" spans="2:17" x14ac:dyDescent="0.25">
      <c r="B14" s="11">
        <f t="shared" si="0"/>
        <v>557</v>
      </c>
      <c r="C14" s="26" t="s">
        <v>43</v>
      </c>
      <c r="D14" s="26"/>
      <c r="E14" s="26" t="s">
        <v>21</v>
      </c>
      <c r="F14" s="27">
        <v>5.99</v>
      </c>
      <c r="G14" s="28">
        <v>0.19</v>
      </c>
      <c r="H14" s="18"/>
      <c r="I14" s="18"/>
      <c r="J14" s="8">
        <f>IF(Tabelle1[[#This Row],[Art]]="Einnahme",Tabelle1[[#This Row],[Betrag]],)</f>
        <v>0</v>
      </c>
      <c r="K14" s="5">
        <f>IF(Tabelle1[[#This Row],[Art]]="Ausgabe",Tabelle1[[#This Row],[Betrag]],)</f>
        <v>5.99</v>
      </c>
      <c r="L14" s="2">
        <f>IF(AND(Tabelle1[[#This Row],[Mwst-Satz]]&gt;0,Tabelle1[[#This Row],[Art]]="Ausgabe"),Tabelle1[[#This Row],[Betrag]]-(Tabelle1[[#This Row],[Betrag]]/(1+Tabelle1[Mwst-Satz])),)</f>
        <v>0.95638655462184818</v>
      </c>
      <c r="M14" s="16">
        <f>IF(AND(Tabelle1[[#This Row],[Mwst-Satz]]=0,Tabelle1[[#This Row],[Art]]="Einnahme"),Tabelle1[[#This Row],[Betrag]],)</f>
        <v>0</v>
      </c>
      <c r="N14" s="16">
        <f>IF(AND(Tabelle1[[#This Row],[Mwst-Satz]]=0.07,Tabelle1[[#This Row],[Art]]="Einnahme"),Tabelle1[[#This Row],[Betrag]],)</f>
        <v>0</v>
      </c>
      <c r="O14" s="16">
        <f>IF(AND(Tabelle1[[#This Row],[Mwst-Satz]]=0.07,Tabelle1[[#This Row],[Art]]="Einnahme"),Tabelle1[[#This Row],[Betrag]]-Tabelle1[[#This Row],[Umsätze 7% Ust.]]/(1+Tabelle1[[#This Row],[Mwst-Satz]]),)</f>
        <v>0</v>
      </c>
      <c r="P14" s="16">
        <f>IF(AND(Tabelle1[[#This Row],[Mwst-Satz]]=0.19, Tabelle1[[#This Row],[Art]]="Einnahme"),Tabelle1[[#This Row],[Betrag]],)</f>
        <v>0</v>
      </c>
      <c r="Q14" s="16">
        <f>IF(AND(Tabelle1[[#This Row],[Mwst-Satz]]=0.19,Tabelle1[[#This Row],[Art]]="Einnahme"),Tabelle1[[#This Row],[Betrag]]-(Tabelle1[[#This Row],[Umsätze mit 19% Ust.]]/(1+Tabelle1[[#This Row],[Mwst-Satz]])),)</f>
        <v>0</v>
      </c>
    </row>
    <row r="15" spans="2:17" x14ac:dyDescent="0.25">
      <c r="B15" s="11">
        <f>SUBTOTAL(103,Tabelle1[Buchungsnummer])</f>
        <v>7</v>
      </c>
      <c r="F15" s="21">
        <f>SUBTOTAL(109,Tabelle1[Betrag])</f>
        <v>9465.99</v>
      </c>
      <c r="G15" s="22"/>
      <c r="J15" s="23">
        <f>SUBTOTAL(109,Tabelle1[Einnahme brutto])</f>
        <v>8000</v>
      </c>
      <c r="K15" s="24">
        <f>SUBTOTAL(109,Tabelle1[Ausgabe brutto])</f>
        <v>1465.99</v>
      </c>
      <c r="L15" s="21">
        <f>SUBTOTAL(109,Tabelle1[Vorsteuer])</f>
        <v>154.23369747899162</v>
      </c>
      <c r="M15" s="21">
        <f>SUBTOTAL(109,Tabelle1[Nicht steuerbar])</f>
        <v>1000</v>
      </c>
      <c r="N15" s="21">
        <f>SUBTOTAL(109,Tabelle1[Umsätze 7% Ust.])</f>
        <v>2000</v>
      </c>
      <c r="O15" s="21">
        <f>SUBTOTAL(109,Tabelle1[7% Ust.])</f>
        <v>130.84112149532712</v>
      </c>
      <c r="P15" s="21">
        <f>SUBTOTAL(109,Tabelle1[Umsätze mit 19% Ust.])</f>
        <v>5000</v>
      </c>
      <c r="Q15" s="21">
        <f>SUBTOTAL(109,Tabelle1[Ust. 19%])</f>
        <v>798.31932773109202</v>
      </c>
    </row>
    <row r="16" spans="2:17" x14ac:dyDescent="0.25">
      <c r="E16" s="9" t="s">
        <v>41</v>
      </c>
      <c r="F16" s="12">
        <f>C5+Tabelle1[[#Totals],[Einnahme brutto]]-Tabelle1[[#Totals],[Ausgabe brutto]]</f>
        <v>16534.009999999998</v>
      </c>
    </row>
    <row r="17" spans="2:6" x14ac:dyDescent="0.25">
      <c r="E17" s="9"/>
      <c r="F17" s="12"/>
    </row>
    <row r="19" spans="2:6" x14ac:dyDescent="0.25">
      <c r="C19" t="s">
        <v>37</v>
      </c>
      <c r="D19" t="s">
        <v>38</v>
      </c>
      <c r="E19" t="s">
        <v>39</v>
      </c>
    </row>
    <row r="20" spans="2:6" x14ac:dyDescent="0.25">
      <c r="B20" t="s">
        <v>29</v>
      </c>
      <c r="C20" s="2">
        <f>Tabelle1[[#Totals],[Ausgabe brutto]]</f>
        <v>1465.99</v>
      </c>
      <c r="D20" s="2">
        <f>Tabelle1[[#Totals],[Vorsteuer]]</f>
        <v>154.23369747899162</v>
      </c>
      <c r="E20">
        <v>66</v>
      </c>
    </row>
    <row r="21" spans="2:6" x14ac:dyDescent="0.25">
      <c r="B21" t="s">
        <v>30</v>
      </c>
      <c r="C21" s="2">
        <f>Tabelle1[[#Totals],[Nicht steuerbar]]</f>
        <v>1000</v>
      </c>
      <c r="D21" s="2"/>
    </row>
    <row r="22" spans="2:6" x14ac:dyDescent="0.25">
      <c r="B22" t="s">
        <v>31</v>
      </c>
      <c r="C22" s="2">
        <f>Tabelle1[[#Totals],[Umsätze mit 19% Ust.]]</f>
        <v>5000</v>
      </c>
      <c r="D22" s="2">
        <f>Tabelle1[[#Totals],[Ust. 19%]]</f>
        <v>798.31932773109202</v>
      </c>
      <c r="E22">
        <v>81</v>
      </c>
    </row>
    <row r="23" spans="2:6" x14ac:dyDescent="0.25">
      <c r="B23" t="s">
        <v>32</v>
      </c>
      <c r="C23" s="2">
        <f>Tabelle1[[#Totals],[Umsätze 7% Ust.]]</f>
        <v>2000</v>
      </c>
      <c r="D23" s="2">
        <f>Tabelle1[[#Totals],[7% Ust.]]</f>
        <v>130.84112149532712</v>
      </c>
      <c r="E23">
        <v>86</v>
      </c>
    </row>
    <row r="24" spans="2:6" x14ac:dyDescent="0.25">
      <c r="C24" s="2"/>
    </row>
    <row r="25" spans="2:6" x14ac:dyDescent="0.25">
      <c r="B25" t="s">
        <v>33</v>
      </c>
      <c r="C25" s="2"/>
      <c r="D25" s="12">
        <f>D22+D23-D20</f>
        <v>774.92675174742749</v>
      </c>
    </row>
    <row r="26" spans="2:6" x14ac:dyDescent="0.25">
      <c r="C26" s="2"/>
    </row>
    <row r="27" spans="2:6" x14ac:dyDescent="0.25">
      <c r="C27" s="2"/>
    </row>
    <row r="28" spans="2:6" x14ac:dyDescent="0.25">
      <c r="B28" t="s">
        <v>34</v>
      </c>
      <c r="C28" s="2">
        <f>Tabelle1[[#Totals],[Nicht steuerbar]]+Tabelle1[[#Totals],[Umsätze 7% Ust.]]+Tabelle1[[#Totals],[Umsätze mit 19% Ust.]]-Tabelle1[[#Totals],[7% Ust.]]-Tabelle1[[#Totals],[Ust. 19%]]</f>
        <v>7070.8395507735813</v>
      </c>
    </row>
    <row r="29" spans="2:6" x14ac:dyDescent="0.25">
      <c r="B29" t="s">
        <v>35</v>
      </c>
      <c r="C29" s="2">
        <f>Tabelle1[[#Totals],[Ausgabe brutto]]-Tabelle1[[#Totals],[Vorsteuer]]</f>
        <v>1311.7563025210084</v>
      </c>
    </row>
    <row r="30" spans="2:6" x14ac:dyDescent="0.25">
      <c r="C30" s="2"/>
    </row>
    <row r="31" spans="2:6" x14ac:dyDescent="0.25">
      <c r="B31" t="s">
        <v>36</v>
      </c>
      <c r="C31" s="13">
        <f>C28-C29</f>
        <v>5759.083248252573</v>
      </c>
    </row>
  </sheetData>
  <dataValidations count="2">
    <dataValidation type="list" allowBlank="1" showInputMessage="1" showErrorMessage="1" sqref="E8:E14">
      <formula1>Buchungsart</formula1>
    </dataValidation>
    <dataValidation type="list" allowBlank="1" showInputMessage="1" showErrorMessage="1" sqref="G8:G14">
      <formula1>Steuersätze</formula1>
    </dataValidation>
  </dataValidations>
  <pageMargins left="0.7" right="0.7" top="0.78740157499999996" bottom="0.78740157499999996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Buchungsdaten</vt:lpstr>
      <vt:lpstr>Buchungen</vt:lpstr>
      <vt:lpstr>Buchungsart</vt:lpstr>
      <vt:lpstr>Steuersätze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2014-11-12T13:42:54Z</dcterms:created>
  <dcterms:modified xsi:type="dcterms:W3CDTF">2015-10-14T20:02:25Z</dcterms:modified>
</cp:coreProperties>
</file>